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maarnold_scouting_org/Documents/Development/Popcorn/2022/"/>
    </mc:Choice>
  </mc:AlternateContent>
  <xr:revisionPtr revIDLastSave="98" documentId="8_{7A070E4F-CD37-4D76-8514-2D7CEF56A2CE}" xr6:coauthVersionLast="47" xr6:coauthVersionMax="47" xr10:uidLastSave="{2AC381C9-1BF8-4777-BD2A-1C6EC5DFEF33}"/>
  <bookViews>
    <workbookView xWindow="-120" yWindow="-120" windowWidth="29040" windowHeight="15840" xr2:uid="{00000000-000D-0000-FFFF-FFFF00000000}"/>
  </bookViews>
  <sheets>
    <sheet name="Narragansett Council " sheetId="1" r:id="rId1"/>
    <sheet name="Sheet2" sheetId="2" r:id="rId2"/>
  </sheets>
  <definedNames>
    <definedName name="_xlnm.Print_Area" localSheetId="0">'Narragansett Council 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E37" i="1" s="1"/>
  <c r="H37" i="1" s="1"/>
  <c r="J37" i="1" s="1"/>
  <c r="O37" i="1" l="1"/>
  <c r="P37" i="1"/>
  <c r="C41" i="1" l="1"/>
  <c r="E41" i="1" s="1"/>
  <c r="H41" i="1" s="1"/>
  <c r="C39" i="1"/>
  <c r="P39" i="1" s="1"/>
  <c r="C35" i="1"/>
  <c r="C33" i="1"/>
  <c r="C31" i="1"/>
  <c r="C29" i="1"/>
  <c r="C27" i="1"/>
  <c r="C25" i="1"/>
  <c r="E39" i="1" l="1"/>
  <c r="H39" i="1" s="1"/>
  <c r="P41" i="1"/>
  <c r="J39" i="1" l="1"/>
  <c r="O39" i="1"/>
  <c r="O41" i="1"/>
  <c r="J41" i="1"/>
  <c r="P25" i="1"/>
  <c r="E35" i="1" l="1"/>
  <c r="H35" i="1" s="1"/>
  <c r="P35" i="1"/>
  <c r="E33" i="1"/>
  <c r="H33" i="1" s="1"/>
  <c r="P33" i="1"/>
  <c r="E27" i="1"/>
  <c r="H27" i="1" s="1"/>
  <c r="P27" i="1"/>
  <c r="E31" i="1"/>
  <c r="H31" i="1" s="1"/>
  <c r="P31" i="1"/>
  <c r="E29" i="1"/>
  <c r="H29" i="1" s="1"/>
  <c r="P29" i="1"/>
  <c r="E25" i="1"/>
  <c r="H25" i="1" s="1"/>
  <c r="J25" i="1" l="1"/>
  <c r="O25" i="1"/>
  <c r="J27" i="1"/>
  <c r="O27" i="1"/>
  <c r="O35" i="1" l="1"/>
  <c r="J35" i="1"/>
  <c r="B44" i="1"/>
  <c r="O31" i="1" l="1"/>
  <c r="J31" i="1"/>
  <c r="O29" i="1" l="1"/>
  <c r="J29" i="1"/>
  <c r="O33" i="1"/>
  <c r="J33" i="1"/>
  <c r="E44" i="1"/>
  <c r="F37" i="1" s="1"/>
  <c r="C44" i="1"/>
  <c r="F39" i="1" l="1"/>
  <c r="O44" i="1"/>
  <c r="B47" i="1" s="1"/>
  <c r="F41" i="1"/>
  <c r="F25" i="1"/>
  <c r="F27" i="1"/>
  <c r="J44" i="1"/>
  <c r="F29" i="1"/>
  <c r="H44" i="1"/>
  <c r="F33" i="1" l="1"/>
  <c r="F35" i="1"/>
  <c r="F31" i="1"/>
  <c r="F44" i="1" l="1"/>
</calcChain>
</file>

<file path=xl/sharedStrings.xml><?xml version="1.0" encoding="utf-8"?>
<sst xmlns="http://schemas.openxmlformats.org/spreadsheetml/2006/main" count="45" uniqueCount="35">
  <si>
    <t xml:space="preserve"> </t>
  </si>
  <si>
    <t>CONTAINERS</t>
  </si>
  <si>
    <t>ORDER QTY</t>
  </si>
  <si>
    <t>IN CASES</t>
  </si>
  <si>
    <t>(8 per case)</t>
  </si>
  <si>
    <t>(6 per case)</t>
  </si>
  <si>
    <t>22 pack Movie Theater Ex Butter MW</t>
  </si>
  <si>
    <t>Supreme Caramel Corn Tin</t>
  </si>
  <si>
    <t>12 pack Kettle Corn MW</t>
  </si>
  <si>
    <t>IN CONTAINERS</t>
  </si>
  <si>
    <t>14 Pack Roasted Summer Corn MW</t>
  </si>
  <si>
    <t>Show &amp; Sell/Show &amp; Deliver</t>
  </si>
  <si>
    <t xml:space="preserve">    Note:  The Council can allow for order amounts above this level in limited situations with direct and open consultation, however this weighted </t>
  </si>
  <si>
    <t xml:space="preserve">    The recommended order qty in containers, to be used with the CAMP MASTERS system (due to case conversion) are in the green boxes.</t>
  </si>
  <si>
    <t>Caramel Corn Bag</t>
  </si>
  <si>
    <t>Gourmet Purple Popping Corn Jar</t>
  </si>
  <si>
    <t>(12 per case)</t>
  </si>
  <si>
    <t>Actual Retail Value of Suggested Initial order due to rounding</t>
  </si>
  <si>
    <t>EXPECTED % OF RETAIL DOLLARS</t>
  </si>
  <si>
    <t>WEIGHTED RETAIL SALES DOLLARS</t>
  </si>
  <si>
    <t>PRODUCT RETAIL PRICE</t>
  </si>
  <si>
    <t xml:space="preserve">    *the tool rounds case totals to the closest integer based on weighted sales dollars measured against each item's retail price</t>
  </si>
  <si>
    <t>Unit Initial Order Product Projection Sheet</t>
  </si>
  <si>
    <t>3. The recommended order qty in cases by product in the blue boxes are automatically calculated based on your Show-n-Sell Sales projection*.</t>
  </si>
  <si>
    <t>Honey Roasted Peanuts</t>
  </si>
  <si>
    <t>White Cheddar Cheese Tin</t>
  </si>
  <si>
    <t>Narragansett Council</t>
  </si>
  <si>
    <t>Classic Trail Mix</t>
  </si>
  <si>
    <t>2. Due to concerns created by potential issues with consistent Scout participation, and the desire to protect the Unit and Council from over ordering, the Council</t>
  </si>
  <si>
    <t xml:space="preserve">    is implementing a weighted control factor to protect us all.  If using Total Sales, this tool will automatically limit your suggested order to by a factor of </t>
  </si>
  <si>
    <r>
      <t xml:space="preserve">    amount is strongly recommended.  </t>
    </r>
    <r>
      <rPr>
        <b/>
        <sz val="16"/>
        <color theme="1"/>
        <rFont val="Times New Roman"/>
        <family val="1"/>
      </rPr>
      <t>The intent is to sell out of product with this initial order, talk to your Council if you have concerns.</t>
    </r>
  </si>
  <si>
    <t xml:space="preserve">    Any variance in actual order amount is due to rounding caused by ordering containers in full case configurations after weighting your order amounts.</t>
  </si>
  <si>
    <t>1. Enter your Units 2021 total sales dollars, OR the 2022 Show-n-Sell Goal you expect to sell in the ORANGE box below.  Obtain your 2021 sales information from the popcorn system.</t>
  </si>
  <si>
    <r>
      <t xml:space="preserve"> </t>
    </r>
    <r>
      <rPr>
        <i/>
        <sz val="14"/>
        <color theme="1"/>
        <rFont val="Times New Roman"/>
        <family val="1"/>
      </rPr>
      <t xml:space="preserve">   (for example if your Unit sold/goal $10,000 of Popcorn, for Show &amp; Sell this tool will build an initial order recommendation based on the amount entered)</t>
    </r>
  </si>
  <si>
    <t>2021 Unit Total Sales OR 2022 Show-n-Sell Sales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</si>
</sst>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1"/>
      <color rgb="FF252525"/>
      <name val="Helvetica"/>
      <family val="2"/>
    </font>
    <font>
      <sz val="15"/>
      <color rgb="FFFFFFFF"/>
      <name val="Helvetica"/>
      <family val="2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67" fontId="13" fillId="4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2" fillId="6" borderId="0" xfId="0" applyFont="1" applyFill="1" applyBorder="1" applyAlignment="1" applyProtection="1">
      <alignment horizontal="right"/>
    </xf>
    <xf numFmtId="0" fontId="15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9" fontId="14" fillId="2" borderId="8" xfId="0" applyNumberFormat="1" applyFont="1" applyFill="1" applyBorder="1" applyProtection="1"/>
    <xf numFmtId="0" fontId="11" fillId="0" borderId="0" xfId="0" applyFont="1" applyProtection="1"/>
    <xf numFmtId="0" fontId="3" fillId="0" borderId="9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0" borderId="0" xfId="0" applyFont="1" applyFill="1" applyProtection="1"/>
    <xf numFmtId="165" fontId="4" fillId="0" borderId="0" xfId="3" applyNumberFormat="1" applyFont="1" applyAlignment="1" applyProtection="1">
      <alignment horizontal="center"/>
    </xf>
    <xf numFmtId="44" fontId="4" fillId="0" borderId="0" xfId="2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5" fontId="2" fillId="0" borderId="0" xfId="3" applyNumberFormat="1" applyFont="1" applyAlignment="1" applyProtection="1">
      <alignment horizontal="center"/>
    </xf>
    <xf numFmtId="168" fontId="2" fillId="0" borderId="0" xfId="3" applyNumberFormat="1" applyFont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/>
    </xf>
    <xf numFmtId="44" fontId="2" fillId="0" borderId="0" xfId="0" applyNumberFormat="1" applyFont="1" applyProtection="1"/>
    <xf numFmtId="2" fontId="2" fillId="0" borderId="0" xfId="0" applyNumberFormat="1" applyFont="1" applyProtection="1"/>
    <xf numFmtId="0" fontId="12" fillId="0" borderId="0" xfId="0" applyFont="1" applyFill="1" applyProtection="1"/>
    <xf numFmtId="1" fontId="6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165" fontId="5" fillId="0" borderId="0" xfId="3" applyNumberFormat="1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9" fontId="5" fillId="0" borderId="0" xfId="3" applyFont="1" applyAlignment="1" applyProtection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165" fontId="5" fillId="0" borderId="2" xfId="3" applyNumberFormat="1" applyFont="1" applyBorder="1" applyAlignment="1" applyProtection="1">
      <alignment horizontal="center"/>
    </xf>
    <xf numFmtId="165" fontId="5" fillId="0" borderId="7" xfId="3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>
      <alignment wrapText="1"/>
    </xf>
    <xf numFmtId="166" fontId="9" fillId="2" borderId="1" xfId="2" applyNumberFormat="1" applyFont="1" applyFill="1" applyBorder="1" applyProtection="1"/>
    <xf numFmtId="9" fontId="5" fillId="0" borderId="0" xfId="3" applyFont="1" applyProtection="1"/>
    <xf numFmtId="0" fontId="5" fillId="0" borderId="0" xfId="0" applyFont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ampmasters.o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0</xdr:row>
      <xdr:rowOff>0</xdr:rowOff>
    </xdr:from>
    <xdr:to>
      <xdr:col>0</xdr:col>
      <xdr:colOff>2190116</xdr:colOff>
      <xdr:row>6</xdr:row>
      <xdr:rowOff>44052</xdr:rowOff>
    </xdr:to>
    <xdr:pic>
      <xdr:nvPicPr>
        <xdr:cNvPr id="5" name="Picture 4" descr="Camp Master's Popcorn">
          <a:hlinkClick xmlns:r="http://schemas.openxmlformats.org/officeDocument/2006/relationships" r:id="rId1" tooltip="Just another WordPress site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0"/>
          <a:ext cx="2169796" cy="205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1"/>
  <sheetViews>
    <sheetView tabSelected="1" zoomScale="75" zoomScaleNormal="75" workbookViewId="0">
      <selection activeCell="C11" sqref="C11"/>
    </sheetView>
  </sheetViews>
  <sheetFormatPr defaultColWidth="9.140625" defaultRowHeight="20.25" x14ac:dyDescent="0.3"/>
  <cols>
    <col min="1" max="1" width="54.28515625" style="5" customWidth="1"/>
    <col min="2" max="4" width="26.7109375" style="5" customWidth="1"/>
    <col min="5" max="5" width="27.28515625" style="6" customWidth="1"/>
    <col min="6" max="6" width="15.28515625" style="6" hidden="1" customWidth="1"/>
    <col min="7" max="7" width="15.42578125" style="6" customWidth="1"/>
    <col min="8" max="8" width="17.140625" style="6" bestFit="1" customWidth="1"/>
    <col min="9" max="9" width="13.7109375" style="5" customWidth="1"/>
    <col min="10" max="10" width="22.85546875" style="5" bestFit="1" customWidth="1"/>
    <col min="11" max="12" width="9.140625" style="5"/>
    <col min="13" max="13" width="4" style="5" hidden="1" customWidth="1"/>
    <col min="14" max="14" width="8" style="5" customWidth="1"/>
    <col min="15" max="15" width="18.140625" style="5" hidden="1" customWidth="1"/>
    <col min="16" max="16" width="9.140625" style="5" hidden="1" customWidth="1"/>
    <col min="17" max="16384" width="9.140625" style="5"/>
  </cols>
  <sheetData>
    <row r="2" spans="1:10" ht="33" x14ac:dyDescent="0.45">
      <c r="A2" s="2"/>
      <c r="B2" s="3" t="s">
        <v>26</v>
      </c>
      <c r="C2" s="3"/>
      <c r="D2" s="3"/>
      <c r="E2" s="3"/>
      <c r="F2" s="3"/>
      <c r="G2" s="3"/>
      <c r="H2" s="4"/>
    </row>
    <row r="3" spans="1:10" ht="33" x14ac:dyDescent="0.45">
      <c r="B3" s="3" t="s">
        <v>22</v>
      </c>
      <c r="C3" s="3"/>
      <c r="D3" s="3"/>
      <c r="E3" s="3"/>
      <c r="F3" s="3"/>
      <c r="G3" s="3"/>
    </row>
    <row r="4" spans="1:10" ht="33" x14ac:dyDescent="0.45">
      <c r="B4" s="3" t="s">
        <v>11</v>
      </c>
      <c r="C4" s="3"/>
      <c r="D4" s="3"/>
      <c r="E4" s="3"/>
      <c r="F4" s="3"/>
      <c r="G4" s="3"/>
    </row>
    <row r="7" spans="1:10" x14ac:dyDescent="0.3">
      <c r="A7" s="5" t="s">
        <v>32</v>
      </c>
    </row>
    <row r="8" spans="1:10" x14ac:dyDescent="0.3">
      <c r="A8" s="5" t="s">
        <v>33</v>
      </c>
    </row>
    <row r="9" spans="1:10" ht="21" thickBot="1" x14ac:dyDescent="0.35"/>
    <row r="10" spans="1:10" ht="27.75" thickBot="1" x14ac:dyDescent="0.4">
      <c r="A10" s="7" t="s">
        <v>34</v>
      </c>
      <c r="B10" s="8"/>
      <c r="C10" s="1">
        <v>5000</v>
      </c>
      <c r="E10" s="8"/>
      <c r="G10" s="9"/>
      <c r="H10" s="10"/>
      <c r="I10" s="9"/>
      <c r="J10" s="11"/>
    </row>
    <row r="12" spans="1:10" x14ac:dyDescent="0.3">
      <c r="A12" s="5" t="s">
        <v>28</v>
      </c>
    </row>
    <row r="13" spans="1:10" x14ac:dyDescent="0.3">
      <c r="A13" s="5" t="s">
        <v>29</v>
      </c>
    </row>
    <row r="14" spans="1:10" ht="22.5" x14ac:dyDescent="0.3">
      <c r="A14" s="5" t="s">
        <v>12</v>
      </c>
      <c r="I14" s="12">
        <v>0.1</v>
      </c>
    </row>
    <row r="15" spans="1:10" x14ac:dyDescent="0.3">
      <c r="A15" s="5" t="s">
        <v>30</v>
      </c>
    </row>
    <row r="17" spans="1:16" x14ac:dyDescent="0.3">
      <c r="A17" s="5" t="s">
        <v>23</v>
      </c>
    </row>
    <row r="18" spans="1:16" x14ac:dyDescent="0.3">
      <c r="A18" s="5" t="s">
        <v>13</v>
      </c>
    </row>
    <row r="19" spans="1:16" x14ac:dyDescent="0.3">
      <c r="A19" s="5" t="s">
        <v>31</v>
      </c>
    </row>
    <row r="20" spans="1:16" x14ac:dyDescent="0.3">
      <c r="A20" s="13" t="s">
        <v>21</v>
      </c>
    </row>
    <row r="21" spans="1:16" ht="21" thickBot="1" x14ac:dyDescent="0.35"/>
    <row r="22" spans="1:16" ht="21" thickBot="1" x14ac:dyDescent="0.35">
      <c r="B22" s="14" t="s">
        <v>18</v>
      </c>
      <c r="C22" s="15" t="s">
        <v>19</v>
      </c>
      <c r="D22" s="15" t="s">
        <v>20</v>
      </c>
      <c r="H22" s="16" t="s">
        <v>2</v>
      </c>
      <c r="J22" s="17" t="s">
        <v>2</v>
      </c>
    </row>
    <row r="23" spans="1:16" ht="21" thickBot="1" x14ac:dyDescent="0.35">
      <c r="B23" s="18"/>
      <c r="C23" s="19"/>
      <c r="D23" s="19"/>
      <c r="E23" s="20" t="s">
        <v>1</v>
      </c>
      <c r="F23" s="21"/>
      <c r="G23" s="22"/>
      <c r="H23" s="23" t="s">
        <v>3</v>
      </c>
      <c r="J23" s="24" t="s">
        <v>9</v>
      </c>
    </row>
    <row r="24" spans="1:16" ht="21" thickBot="1" x14ac:dyDescent="0.35">
      <c r="J24" s="6"/>
    </row>
    <row r="25" spans="1:16" ht="21" thickBot="1" x14ac:dyDescent="0.35">
      <c r="A25" s="25" t="s">
        <v>6</v>
      </c>
      <c r="B25" s="26">
        <v>0.12</v>
      </c>
      <c r="C25" s="27">
        <f>(B25*($C$10*(1-$I$14)))</f>
        <v>540</v>
      </c>
      <c r="D25" s="27">
        <v>30</v>
      </c>
      <c r="E25" s="28">
        <f>ROUND(C25/D25,0)</f>
        <v>18</v>
      </c>
      <c r="F25" s="29">
        <f>E25/E44</f>
        <v>7.5949367088607597E-2</v>
      </c>
      <c r="G25" s="30"/>
      <c r="H25" s="31">
        <f>ROUND(E25/M25,0)</f>
        <v>3</v>
      </c>
      <c r="J25" s="32">
        <f>H25*M25</f>
        <v>18</v>
      </c>
      <c r="M25" s="5">
        <v>6</v>
      </c>
      <c r="O25" s="33">
        <f>(H25*M25)*D25</f>
        <v>540</v>
      </c>
      <c r="P25" s="34">
        <f>C25/D25</f>
        <v>18</v>
      </c>
    </row>
    <row r="26" spans="1:16" ht="21" thickBot="1" x14ac:dyDescent="0.35">
      <c r="A26" s="35" t="s">
        <v>5</v>
      </c>
      <c r="B26" s="26" t="s">
        <v>0</v>
      </c>
      <c r="C26" s="27"/>
      <c r="D26" s="27"/>
      <c r="E26" s="28"/>
      <c r="F26" s="28"/>
      <c r="G26" s="28"/>
      <c r="H26" s="28"/>
      <c r="J26" s="36"/>
    </row>
    <row r="27" spans="1:16" ht="21" thickBot="1" x14ac:dyDescent="0.35">
      <c r="A27" s="25" t="s">
        <v>7</v>
      </c>
      <c r="B27" s="26">
        <v>0.12</v>
      </c>
      <c r="C27" s="27">
        <f>(B27*($C$10*(1-$I$14)))</f>
        <v>540</v>
      </c>
      <c r="D27" s="27">
        <v>25</v>
      </c>
      <c r="E27" s="28">
        <f>ROUND(C27/D27,0)</f>
        <v>22</v>
      </c>
      <c r="F27" s="29">
        <f>E27/E44</f>
        <v>9.2827004219409287E-2</v>
      </c>
      <c r="G27" s="29"/>
      <c r="H27" s="31">
        <f>ROUND(E27/M27,0)</f>
        <v>3</v>
      </c>
      <c r="J27" s="32">
        <f>H27*M27</f>
        <v>24</v>
      </c>
      <c r="M27" s="5">
        <v>8</v>
      </c>
      <c r="O27" s="33">
        <f>(H27*M27)*D27</f>
        <v>600</v>
      </c>
      <c r="P27" s="34">
        <f>C27/D27</f>
        <v>21.6</v>
      </c>
    </row>
    <row r="28" spans="1:16" ht="21" thickBot="1" x14ac:dyDescent="0.35">
      <c r="A28" s="35" t="s">
        <v>4</v>
      </c>
      <c r="B28" s="26"/>
      <c r="C28" s="27"/>
      <c r="D28" s="27"/>
      <c r="E28" s="28"/>
      <c r="F28" s="28"/>
      <c r="G28" s="28"/>
      <c r="H28" s="28"/>
      <c r="J28" s="36"/>
    </row>
    <row r="29" spans="1:16" ht="21" thickBot="1" x14ac:dyDescent="0.35">
      <c r="A29" s="25" t="s">
        <v>25</v>
      </c>
      <c r="B29" s="26">
        <v>0.1</v>
      </c>
      <c r="C29" s="27">
        <f>(B29*($C$10*(1-$I$14)))</f>
        <v>450</v>
      </c>
      <c r="D29" s="27">
        <v>20</v>
      </c>
      <c r="E29" s="28">
        <f>ROUND(C29/D29,0)</f>
        <v>23</v>
      </c>
      <c r="F29" s="29">
        <f>E29/E44</f>
        <v>9.7046413502109699E-2</v>
      </c>
      <c r="G29" s="29"/>
      <c r="H29" s="31">
        <f>ROUND(E29/M29,0)</f>
        <v>3</v>
      </c>
      <c r="J29" s="32">
        <f>H29*M29</f>
        <v>24</v>
      </c>
      <c r="M29" s="5">
        <v>8</v>
      </c>
      <c r="O29" s="33">
        <f>(H29*M29)*D29</f>
        <v>480</v>
      </c>
      <c r="P29" s="34">
        <f>C29/D29</f>
        <v>22.5</v>
      </c>
    </row>
    <row r="30" spans="1:16" ht="21" thickBot="1" x14ac:dyDescent="0.35">
      <c r="A30" s="35" t="s">
        <v>4</v>
      </c>
      <c r="B30" s="26"/>
      <c r="C30" s="27"/>
      <c r="D30" s="27"/>
      <c r="E30" s="28"/>
      <c r="F30" s="28"/>
      <c r="G30" s="28"/>
      <c r="H30" s="28"/>
      <c r="J30" s="36"/>
    </row>
    <row r="31" spans="1:16" ht="21" thickBot="1" x14ac:dyDescent="0.35">
      <c r="A31" s="25" t="s">
        <v>27</v>
      </c>
      <c r="B31" s="26">
        <v>0.05</v>
      </c>
      <c r="C31" s="27">
        <f>(B31*($C$10*(1-$I$14)))</f>
        <v>225</v>
      </c>
      <c r="D31" s="27">
        <v>25</v>
      </c>
      <c r="E31" s="28">
        <f>ROUND(C31/D31,0)</f>
        <v>9</v>
      </c>
      <c r="F31" s="29">
        <f>E31/E44</f>
        <v>3.7974683544303799E-2</v>
      </c>
      <c r="G31" s="29"/>
      <c r="H31" s="31">
        <f>ROUND(E31/M31,0)</f>
        <v>1</v>
      </c>
      <c r="J31" s="32">
        <f>H31*M31</f>
        <v>8</v>
      </c>
      <c r="M31" s="5">
        <v>8</v>
      </c>
      <c r="O31" s="33">
        <f>(H31*M31)*D31</f>
        <v>200</v>
      </c>
      <c r="P31" s="34">
        <f>C31/D31</f>
        <v>9</v>
      </c>
    </row>
    <row r="32" spans="1:16" ht="21" thickBot="1" x14ac:dyDescent="0.35">
      <c r="A32" s="35" t="s">
        <v>4</v>
      </c>
      <c r="B32" s="26"/>
      <c r="C32" s="27"/>
      <c r="D32" s="27"/>
      <c r="E32" s="28"/>
      <c r="F32" s="28"/>
      <c r="G32" s="28"/>
      <c r="H32" s="28"/>
      <c r="J32" s="36"/>
    </row>
    <row r="33" spans="1:16" ht="21" thickBot="1" x14ac:dyDescent="0.35">
      <c r="A33" s="25" t="s">
        <v>8</v>
      </c>
      <c r="B33" s="26">
        <v>0.06</v>
      </c>
      <c r="C33" s="27">
        <f>(B33*($C$10*(1-$I$14)))</f>
        <v>270</v>
      </c>
      <c r="D33" s="27">
        <v>20</v>
      </c>
      <c r="E33" s="28">
        <f>ROUND(C33/D33,0)</f>
        <v>14</v>
      </c>
      <c r="F33" s="29">
        <f>E33/E44</f>
        <v>5.9071729957805907E-2</v>
      </c>
      <c r="G33" s="29"/>
      <c r="H33" s="31">
        <f>ROUND(E33/M33,0)</f>
        <v>2</v>
      </c>
      <c r="J33" s="32">
        <f>H33*M33</f>
        <v>16</v>
      </c>
      <c r="M33" s="5">
        <v>8</v>
      </c>
      <c r="O33" s="33">
        <f>(H33*M33)*D33</f>
        <v>320</v>
      </c>
      <c r="P33" s="34">
        <f>C33/D33</f>
        <v>13.5</v>
      </c>
    </row>
    <row r="34" spans="1:16" ht="21" thickBot="1" x14ac:dyDescent="0.35">
      <c r="A34" s="35" t="s">
        <v>4</v>
      </c>
      <c r="B34" s="26"/>
      <c r="C34" s="27"/>
      <c r="D34" s="27"/>
      <c r="E34" s="28"/>
      <c r="F34" s="28"/>
      <c r="G34" s="28"/>
      <c r="H34" s="28"/>
      <c r="J34" s="36"/>
    </row>
    <row r="35" spans="1:16" ht="21" thickBot="1" x14ac:dyDescent="0.35">
      <c r="A35" s="25" t="s">
        <v>10</v>
      </c>
      <c r="B35" s="26">
        <v>0.09</v>
      </c>
      <c r="C35" s="27">
        <f>(B35*($C$10*(1-$I$14)))</f>
        <v>405</v>
      </c>
      <c r="D35" s="27">
        <v>20</v>
      </c>
      <c r="E35" s="28">
        <f>ROUND(C35/D35,0)</f>
        <v>20</v>
      </c>
      <c r="F35" s="29">
        <f>E35/E44</f>
        <v>8.4388185654008435E-2</v>
      </c>
      <c r="G35" s="29"/>
      <c r="H35" s="31">
        <f>ROUND(E35/M35,0)</f>
        <v>3</v>
      </c>
      <c r="J35" s="32">
        <f>H35*M35</f>
        <v>24</v>
      </c>
      <c r="M35" s="5">
        <v>8</v>
      </c>
      <c r="O35" s="33">
        <f>(H35*M35)*D35</f>
        <v>480</v>
      </c>
      <c r="P35" s="34">
        <f>C35/D35</f>
        <v>20.25</v>
      </c>
    </row>
    <row r="36" spans="1:16" ht="21" thickBot="1" x14ac:dyDescent="0.35">
      <c r="A36" s="35" t="s">
        <v>4</v>
      </c>
      <c r="B36" s="26"/>
      <c r="C36" s="27"/>
      <c r="D36" s="27"/>
      <c r="E36" s="28"/>
      <c r="F36" s="28"/>
      <c r="G36" s="28"/>
      <c r="H36" s="28"/>
      <c r="J36" s="36"/>
    </row>
    <row r="37" spans="1:16" ht="21" thickBot="1" x14ac:dyDescent="0.35">
      <c r="A37" s="25" t="s">
        <v>24</v>
      </c>
      <c r="B37" s="26">
        <v>0.09</v>
      </c>
      <c r="C37" s="27">
        <f>(B37*($C$10*(1-$I$14)))</f>
        <v>405</v>
      </c>
      <c r="D37" s="27">
        <v>20</v>
      </c>
      <c r="E37" s="28">
        <f>ROUND(C37/D37,0)</f>
        <v>20</v>
      </c>
      <c r="F37" s="29">
        <f>E37/E44</f>
        <v>8.4388185654008435E-2</v>
      </c>
      <c r="G37" s="28"/>
      <c r="H37" s="31">
        <f>ROUND(E37/M37,0)</f>
        <v>2</v>
      </c>
      <c r="J37" s="32">
        <f>H37*M37</f>
        <v>24</v>
      </c>
      <c r="M37" s="5">
        <v>12</v>
      </c>
      <c r="O37" s="33">
        <f>(H37*M37)*D37</f>
        <v>480</v>
      </c>
      <c r="P37" s="34">
        <f>C37/D37</f>
        <v>20.25</v>
      </c>
    </row>
    <row r="38" spans="1:16" ht="21" thickBot="1" x14ac:dyDescent="0.35">
      <c r="A38" s="35" t="s">
        <v>16</v>
      </c>
      <c r="B38" s="26"/>
      <c r="C38" s="27"/>
      <c r="D38" s="27"/>
      <c r="E38" s="28"/>
      <c r="F38" s="28"/>
      <c r="G38" s="28"/>
      <c r="H38" s="28"/>
      <c r="J38" s="36"/>
    </row>
    <row r="39" spans="1:16" ht="21" thickBot="1" x14ac:dyDescent="0.35">
      <c r="A39" s="25" t="s">
        <v>15</v>
      </c>
      <c r="B39" s="26">
        <v>0.08</v>
      </c>
      <c r="C39" s="27">
        <f>(B39*($C$10*(1-$I$14)))</f>
        <v>360</v>
      </c>
      <c r="D39" s="27">
        <v>15</v>
      </c>
      <c r="E39" s="28">
        <f>ROUND(C39/D39,0)</f>
        <v>24</v>
      </c>
      <c r="F39" s="29">
        <f>E39/E44</f>
        <v>0.10126582278481013</v>
      </c>
      <c r="G39" s="29"/>
      <c r="H39" s="31">
        <f>ROUND(E39/M39,0)</f>
        <v>4</v>
      </c>
      <c r="J39" s="32">
        <f>H39*M39</f>
        <v>24</v>
      </c>
      <c r="M39" s="5">
        <v>6</v>
      </c>
      <c r="O39" s="33">
        <f>(H39*M39)*D39</f>
        <v>360</v>
      </c>
      <c r="P39" s="34">
        <f>C39/D39</f>
        <v>24</v>
      </c>
    </row>
    <row r="40" spans="1:16" ht="21" thickBot="1" x14ac:dyDescent="0.35">
      <c r="A40" s="35" t="s">
        <v>5</v>
      </c>
      <c r="B40" s="26"/>
      <c r="C40" s="27"/>
      <c r="D40" s="27"/>
      <c r="E40" s="28"/>
      <c r="F40" s="28"/>
      <c r="G40" s="28"/>
      <c r="H40" s="28"/>
      <c r="J40" s="36"/>
    </row>
    <row r="41" spans="1:16" ht="21" thickBot="1" x14ac:dyDescent="0.35">
      <c r="A41" s="25" t="s">
        <v>14</v>
      </c>
      <c r="B41" s="26">
        <v>0.28999999999999998</v>
      </c>
      <c r="C41" s="27">
        <f>(B41*($C$10*(1-$I$14)))</f>
        <v>1305</v>
      </c>
      <c r="D41" s="27">
        <v>15</v>
      </c>
      <c r="E41" s="28">
        <f>ROUND(C41/D41,0)</f>
        <v>87</v>
      </c>
      <c r="F41" s="29">
        <f>E41/E44</f>
        <v>0.36708860759493672</v>
      </c>
      <c r="G41" s="29"/>
      <c r="H41" s="31">
        <f>ROUND(E41/M41,0)</f>
        <v>7</v>
      </c>
      <c r="J41" s="32">
        <f>H41*M41</f>
        <v>84</v>
      </c>
      <c r="M41" s="5">
        <v>12</v>
      </c>
      <c r="O41" s="33">
        <f>(H41*M41)*D41</f>
        <v>1260</v>
      </c>
      <c r="P41" s="34">
        <f>C41/D41</f>
        <v>87</v>
      </c>
    </row>
    <row r="42" spans="1:16" x14ac:dyDescent="0.3">
      <c r="A42" s="35" t="s">
        <v>16</v>
      </c>
      <c r="B42" s="26"/>
      <c r="C42" s="27"/>
      <c r="D42" s="27"/>
      <c r="E42" s="28"/>
      <c r="F42" s="28"/>
      <c r="G42" s="28"/>
      <c r="H42" s="28"/>
      <c r="J42" s="28"/>
      <c r="O42" s="33"/>
    </row>
    <row r="43" spans="1:16" ht="21" thickBot="1" x14ac:dyDescent="0.35">
      <c r="A43" s="37"/>
      <c r="B43" s="26"/>
      <c r="C43" s="27"/>
      <c r="D43" s="27"/>
      <c r="E43" s="28"/>
      <c r="F43" s="28"/>
      <c r="G43" s="28"/>
      <c r="H43" s="28"/>
      <c r="J43" s="28"/>
    </row>
    <row r="44" spans="1:16" ht="51.6" customHeight="1" thickBot="1" x14ac:dyDescent="0.35">
      <c r="A44" s="38" t="s">
        <v>0</v>
      </c>
      <c r="B44" s="39">
        <f>SUM(B25:B42)</f>
        <v>0.99999999999999978</v>
      </c>
      <c r="C44" s="40">
        <f>SUM(C25:C42)</f>
        <v>4500</v>
      </c>
      <c r="D44" s="41" t="s">
        <v>0</v>
      </c>
      <c r="E44" s="42">
        <f>SUM(E25:E42)</f>
        <v>237</v>
      </c>
      <c r="F44" s="43">
        <f>SUM(F25:F42)</f>
        <v>1</v>
      </c>
      <c r="G44" s="44"/>
      <c r="H44" s="42">
        <f>SUM(H25:H42)</f>
        <v>28</v>
      </c>
      <c r="J44" s="42">
        <f>SUM(J25:J42)</f>
        <v>246</v>
      </c>
      <c r="O44" s="33">
        <f>SUM(O25:O43)</f>
        <v>4720</v>
      </c>
    </row>
    <row r="45" spans="1:16" ht="33.950000000000003" customHeight="1" x14ac:dyDescent="0.3">
      <c r="H45" s="45"/>
    </row>
    <row r="46" spans="1:16" ht="21" thickBot="1" x14ac:dyDescent="0.35"/>
    <row r="47" spans="1:16" ht="51.6" customHeight="1" thickBot="1" x14ac:dyDescent="0.45">
      <c r="A47" s="46" t="s">
        <v>17</v>
      </c>
      <c r="B47" s="47">
        <f>O44</f>
        <v>4720</v>
      </c>
      <c r="C47" s="33" t="s">
        <v>0</v>
      </c>
    </row>
    <row r="49" spans="1:3" x14ac:dyDescent="0.3">
      <c r="A49" s="38"/>
      <c r="B49" s="48"/>
      <c r="C49" s="48"/>
    </row>
    <row r="50" spans="1:3" x14ac:dyDescent="0.3">
      <c r="A50" s="49"/>
      <c r="B50" s="48"/>
      <c r="C50" s="48"/>
    </row>
    <row r="51" spans="1:3" x14ac:dyDescent="0.3">
      <c r="A51" s="49"/>
      <c r="B51" s="48"/>
      <c r="C51" s="48"/>
    </row>
  </sheetData>
  <sheetProtection algorithmName="SHA-512" hashValue="Zgveh9lLVNyNWV8p34qvs3nA/c0SEwVsH4N7c127FFwGPXADVHB+B7gc3cvsRbHccsTVRvSI45fHW1lMJmneMA==" saltValue="Si739SklIa18PHBBmlAbbg==" spinCount="100000" sheet="1" objects="1" scenarios="1"/>
  <mergeCells count="6">
    <mergeCell ref="B22:B23"/>
    <mergeCell ref="C22:C23"/>
    <mergeCell ref="D22:D23"/>
    <mergeCell ref="B2:G2"/>
    <mergeCell ref="B3:G3"/>
    <mergeCell ref="B4:G4"/>
  </mergeCells>
  <pageMargins left="0.25" right="0.25" top="0.5" bottom="0.5" header="0.3" footer="0.3"/>
  <pageSetup scale="4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Narragansett Council </vt:lpstr>
      <vt:lpstr>Sheet2</vt:lpstr>
      <vt:lpstr>'Narragansett Council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sales7</dc:creator>
  <cp:lastModifiedBy>Mark Arnold</cp:lastModifiedBy>
  <cp:lastPrinted>2021-07-26T14:54:41Z</cp:lastPrinted>
  <dcterms:created xsi:type="dcterms:W3CDTF">2013-07-01T21:34:32Z</dcterms:created>
  <dcterms:modified xsi:type="dcterms:W3CDTF">2022-08-05T19:41:09Z</dcterms:modified>
</cp:coreProperties>
</file>